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648" yWindow="816" windowWidth="14280" windowHeight="8436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19" i="1" l="1"/>
  <c r="D32" i="1"/>
  <c r="D31" i="1"/>
  <c r="D30" i="1"/>
  <c r="J29" i="1"/>
  <c r="I29" i="1"/>
  <c r="F29" i="1"/>
  <c r="E29" i="1"/>
  <c r="D29" i="1"/>
  <c r="C29" i="1"/>
  <c r="D28" i="1"/>
  <c r="J26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E18" i="1"/>
  <c r="G17" i="1"/>
  <c r="F17" i="1"/>
  <c r="E17" i="1"/>
  <c r="D17" i="1"/>
  <c r="J16" i="1"/>
  <c r="D16" i="1"/>
  <c r="D14" i="1"/>
  <c r="F13" i="1"/>
  <c r="E12" i="1"/>
  <c r="D12" i="1"/>
  <c r="I11" i="1"/>
  <c r="G11" i="1"/>
  <c r="F11" i="1"/>
  <c r="D11" i="1"/>
  <c r="C11" i="1"/>
  <c r="I10" i="1"/>
  <c r="D10" i="1"/>
  <c r="C10" i="1"/>
  <c r="L26" i="1" l="1"/>
  <c r="K26" i="1"/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<sst xmlns="http://schemas.openxmlformats.org/spreadsheetml/2006/main" count="41" uniqueCount="36">
  <si>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</si>
  <si>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</si>
  <si>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</si>
  <si>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</si>
  <si>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</si>
  <si>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</si>
  <si>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</si>
  <si>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</si>
  <si>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</si>
  <si>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</si>
  <si>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</si>
  <si>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</si>
  <si>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</si>
  <si>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</si>
  <si>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</si>
  <si>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</si>
  <si>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</si>
  <si>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</si>
  <si>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</si>
  <si>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</si>
  <si>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</si>
  <si>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</si>
  <si>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</si>
  <si>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</si>
  <si>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</si>
  <si>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</si>
  <si>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</si>
  <si>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</si>
  <si>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</si>
  <si>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</si>
  <si>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</si>
  <si>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</si>
  <si>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</si>
  <si>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</si>
  <si>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</si>
  <si>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июль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</si>
</sst>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0/&#1040;&#1082;&#1090;.%20&#1086;&#1073;&#1098;&#1077;&#1084;&#1099;%202020%20&#1086;&#1090;%2013.03.20&#1075;%20&#1076;&#1083;&#1103;%20&#1088;&#1072;&#1073;&#1086;&#1090;&#1099;.xlsx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2;&#1090;.%20&#1086;&#1073;&#1098;&#1077;&#1084;&#1099;%202020%20&#1086;&#1090;%2010.01.20&#1075;%20&#1076;&#1083;&#1103;%20&#1088;&#1072;&#1073;&#1086;&#1090;&#1099;.xlsx.%20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Лист4"/>
      <sheetName val="Лист5"/>
    </sheetNames>
    <sheetDataSet>
      <sheetData sheetId="0"/>
      <sheetData sheetId="1"/>
      <sheetData sheetId="2">
        <row r="53">
          <cell r="K53">
            <v>25104.276999999998</v>
          </cell>
        </row>
        <row r="54">
          <cell r="K54">
            <v>41.531999999999996</v>
          </cell>
        </row>
        <row r="55">
          <cell r="K55">
            <v>894.97199999999998</v>
          </cell>
        </row>
        <row r="56">
          <cell r="K56">
            <v>0.66</v>
          </cell>
        </row>
        <row r="79">
          <cell r="K79">
            <v>0.84799999999999998</v>
          </cell>
        </row>
      </sheetData>
      <sheetData sheetId="3">
        <row r="68">
          <cell r="K68">
            <v>1688.0619999999999</v>
          </cell>
        </row>
        <row r="69">
          <cell r="K69">
            <v>1130.2049999999999</v>
          </cell>
        </row>
        <row r="74">
          <cell r="K74">
            <v>2.58</v>
          </cell>
        </row>
      </sheetData>
      <sheetData sheetId="4">
        <row r="73">
          <cell r="K73">
            <v>18827.601999999999</v>
          </cell>
        </row>
        <row r="74">
          <cell r="K74">
            <v>7067.5630000000001</v>
          </cell>
        </row>
        <row r="75">
          <cell r="K75">
            <v>1059.3440000000001</v>
          </cell>
        </row>
        <row r="76">
          <cell r="K76">
            <v>9.1929999999999996</v>
          </cell>
        </row>
        <row r="79">
          <cell r="K79">
            <v>11.766999999999999</v>
          </cell>
        </row>
      </sheetData>
      <sheetData sheetId="5">
        <row r="69">
          <cell r="K69">
            <v>193.80799999999999</v>
          </cell>
        </row>
        <row r="70">
          <cell r="K70">
            <v>193.04300000000001</v>
          </cell>
        </row>
      </sheetData>
      <sheetData sheetId="6">
        <row r="62">
          <cell r="K62">
            <v>20499.524000000001</v>
          </cell>
        </row>
        <row r="63">
          <cell r="K63">
            <v>10604.646000000001</v>
          </cell>
        </row>
        <row r="64">
          <cell r="K64">
            <v>2204.2280000000001</v>
          </cell>
        </row>
        <row r="65">
          <cell r="K65">
            <v>3.4460000000000002</v>
          </cell>
        </row>
        <row r="67">
          <cell r="K67">
            <v>1.423</v>
          </cell>
        </row>
        <row r="68">
          <cell r="K68">
            <v>2.0409999999999999</v>
          </cell>
        </row>
        <row r="69">
          <cell r="K69">
            <v>21.213000000000001</v>
          </cell>
        </row>
        <row r="72">
          <cell r="K72">
            <v>2E-3</v>
          </cell>
        </row>
        <row r="115">
          <cell r="K115">
            <v>10.552</v>
          </cell>
        </row>
        <row r="125">
          <cell r="K125">
            <v>1295.1110000000001</v>
          </cell>
        </row>
      </sheetData>
      <sheetData sheetId="7">
        <row r="68">
          <cell r="K68">
            <v>56990.5</v>
          </cell>
        </row>
        <row r="73">
          <cell r="K73">
            <v>81.921999999999997</v>
          </cell>
        </row>
      </sheetData>
      <sheetData sheetId="8">
        <row r="69">
          <cell r="K69">
            <v>20632.219000000001</v>
          </cell>
        </row>
        <row r="75">
          <cell r="K75">
            <v>32.284999999999997</v>
          </cell>
        </row>
      </sheetData>
      <sheetData sheetId="9">
        <row r="68">
          <cell r="K68">
            <v>4948.68</v>
          </cell>
        </row>
      </sheetData>
      <sheetData sheetId="10">
        <row r="67">
          <cell r="K67">
            <v>17222.486000000001</v>
          </cell>
        </row>
        <row r="72">
          <cell r="K72">
            <v>26.248999999999999</v>
          </cell>
        </row>
        <row r="94">
          <cell r="K94">
            <v>61.98</v>
          </cell>
        </row>
        <row r="95">
          <cell r="K95">
            <v>9.8379999999999992</v>
          </cell>
        </row>
      </sheetData>
      <sheetData sheetId="11">
        <row r="69">
          <cell r="K69">
            <v>54820.800000000003</v>
          </cell>
        </row>
        <row r="70">
          <cell r="K70">
            <v>1009.287</v>
          </cell>
        </row>
        <row r="71">
          <cell r="K71">
            <v>14.737</v>
          </cell>
        </row>
        <row r="72">
          <cell r="K72">
            <v>595.24400000000003</v>
          </cell>
        </row>
        <row r="73">
          <cell r="K73">
            <v>322.77100000000002</v>
          </cell>
        </row>
        <row r="75">
          <cell r="K75">
            <v>32.502000000000002</v>
          </cell>
        </row>
        <row r="76">
          <cell r="K76">
            <v>87.838999999999999</v>
          </cell>
        </row>
      </sheetData>
      <sheetData sheetId="12">
        <row r="69">
          <cell r="K69">
            <v>272.60599999999999</v>
          </cell>
        </row>
        <row r="74">
          <cell r="K74">
            <v>0.621</v>
          </cell>
        </row>
      </sheetData>
      <sheetData sheetId="13">
        <row r="68">
          <cell r="K68">
            <v>559.16600000000005</v>
          </cell>
        </row>
        <row r="75">
          <cell r="K75">
            <v>1.163</v>
          </cell>
        </row>
      </sheetData>
      <sheetData sheetId="14"/>
      <sheetData sheetId="15"/>
      <sheetData sheetId="16">
        <row r="68">
          <cell r="K68">
            <v>2406.739</v>
          </cell>
        </row>
      </sheetData>
      <sheetData sheetId="17">
        <row r="68">
          <cell r="K68">
            <v>137.37100000000001</v>
          </cell>
        </row>
      </sheetData>
      <sheetData sheetId="18">
        <row r="68">
          <cell r="K68">
            <v>628.37099999999998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2">
          <cell r="E72">
            <v>2E-3</v>
          </cell>
        </row>
        <row r="73">
          <cell r="F73">
            <v>3.0000000000000001E-3</v>
          </cell>
        </row>
        <row r="74">
          <cell r="F74">
            <v>3.3000000000000002E-2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C17" sqref="C17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2">
        <f>SUM(C9:G9)</f>
        <v>29781.968999999997</v>
      </c>
      <c r="C9" s="75">
        <f>C10+C11</f>
        <v>8197.768</v>
      </c>
      <c r="D9" s="75">
        <f t="shared" ref="D9:H9" si="0">D10+D11</f>
        <v>20515.663999999997</v>
      </c>
      <c r="E9" s="75"/>
      <c r="F9" s="75">
        <f t="shared" si="0"/>
        <v>1059.3440000000001</v>
      </c>
      <c r="G9" s="75">
        <f t="shared" si="0"/>
        <v>9.1929999999999996</v>
      </c>
      <c r="H9" s="75">
        <f t="shared" si="0"/>
        <v>0</v>
      </c>
      <c r="I9" s="75">
        <f>I10+I11</f>
        <v>14.347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07">
        <f>SUM(C10:G10)</f>
        <v>2818.2669999999998</v>
      </c>
      <c r="C10" s="103">
        <f>[1]Аксион!$K$69</f>
        <v>1130.2049999999999</v>
      </c>
      <c r="D10" s="103">
        <f>[1]Аксион!$K$68</f>
        <v>1688.0619999999999</v>
      </c>
      <c r="E10" s="104"/>
      <c r="F10" s="104"/>
      <c r="G10" s="104"/>
      <c r="H10" s="77">
        <f t="shared" ref="H10:H21" si="1">SUM(J10:M10)</f>
        <v>0</v>
      </c>
      <c r="I10" s="105">
        <f>[1]Аксион!$K$74</f>
        <v>2.58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07">
        <f t="shared" ref="B11:B24" si="2">SUM(C11:G11)</f>
        <v>26963.702000000001</v>
      </c>
      <c r="C11" s="77">
        <f>[1]Ижсталь!$K$74</f>
        <v>7067.5630000000001</v>
      </c>
      <c r="D11" s="77">
        <f>[1]Ижсталь!$K$73</f>
        <v>18827.601999999999</v>
      </c>
      <c r="E11" s="77"/>
      <c r="F11" s="77">
        <f>[1]Ижсталь!$K$75</f>
        <v>1059.3440000000001</v>
      </c>
      <c r="G11" s="77">
        <f>[1]Ижсталь!$K$76</f>
        <v>9.1929999999999996</v>
      </c>
      <c r="H11" s="77">
        <f t="shared" si="1"/>
        <v>0</v>
      </c>
      <c r="I11" s="77">
        <f>[1]Ижсталь!$K$79</f>
        <v>11.766999999999999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08">
        <f>SUM(C12:G12)</f>
        <v>386.851</v>
      </c>
      <c r="C12" s="81"/>
      <c r="D12" s="81">
        <f>[1]ЮУНК!$K$69</f>
        <v>193.80799999999999</v>
      </c>
      <c r="E12" s="81">
        <f>[1]ЮУНК!$K$70</f>
        <v>193.04300000000001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08">
        <f t="shared" si="2"/>
        <v>10.552</v>
      </c>
      <c r="C13" s="81"/>
      <c r="D13" s="86"/>
      <c r="E13" s="86"/>
      <c r="F13" s="86">
        <f>[1]Междуреч!$K$115</f>
        <v>10.552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08">
        <f t="shared" si="2"/>
        <v>1295.1110000000001</v>
      </c>
      <c r="C14" s="81"/>
      <c r="D14" s="86">
        <f>[1]Междуреч!$K$125</f>
        <v>1295.1110000000001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08">
        <f>SUM(B16:B17)</f>
        <v>83031.940999999992</v>
      </c>
      <c r="C15" s="86"/>
      <c r="D15" s="86">
        <f>D16+D17</f>
        <v>82094.777000000002</v>
      </c>
      <c r="E15" s="86">
        <f>E16+E17</f>
        <v>41.531999999999996</v>
      </c>
      <c r="F15" s="86">
        <f t="shared" ref="F15" si="3">F16+F17</f>
        <v>894.97199999999998</v>
      </c>
      <c r="G15" s="86">
        <f>G16+G17</f>
        <v>0.66</v>
      </c>
      <c r="H15" s="77">
        <f t="shared" si="1"/>
        <v>81.921999999999997</v>
      </c>
      <c r="I15" s="86"/>
      <c r="J15" s="87">
        <f>J16+J17</f>
        <v>81.921999999999997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08">
        <f>SUM(C16:G16)</f>
        <v>56990.5</v>
      </c>
      <c r="C16" s="81"/>
      <c r="D16" s="81">
        <f>[1]БЗФ!$K$68</f>
        <v>56990.5</v>
      </c>
      <c r="E16" s="81"/>
      <c r="F16" s="81"/>
      <c r="G16" s="81"/>
      <c r="H16" s="77">
        <f t="shared" si="1"/>
        <v>81.921999999999997</v>
      </c>
      <c r="I16" s="81"/>
      <c r="J16" s="87">
        <f>[1]БЗФ!$K$73</f>
        <v>81.921999999999997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08">
        <f>D17+E17+F17+G17</f>
        <v>26041.440999999999</v>
      </c>
      <c r="C17" s="81"/>
      <c r="D17" s="81">
        <f>'[1]Кор-ГОК'!$K$53</f>
        <v>25104.276999999998</v>
      </c>
      <c r="E17" s="81">
        <f>'[1]Кор-ГОК'!$K$54</f>
        <v>41.531999999999996</v>
      </c>
      <c r="F17" s="81">
        <f>'[1]Кор-ГОК'!$K$55</f>
        <v>894.97199999999998</v>
      </c>
      <c r="G17" s="81">
        <f>'[1]Кор-ГОК'!$K$56</f>
        <v>0.66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08">
        <f>SUM(C18:G18)</f>
        <v>0.84799999999999998</v>
      </c>
      <c r="C18" s="81"/>
      <c r="D18" s="81"/>
      <c r="E18" s="81">
        <f>'[1]Кор-ГОК'!$K$79</f>
        <v>0.84799999999999998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08">
        <f>SUM(C19:G19)</f>
        <v>20632.219000000001</v>
      </c>
      <c r="C19" s="81"/>
      <c r="D19" s="81">
        <f>[1]БМК!$K$69</f>
        <v>20632.219000000001</v>
      </c>
      <c r="E19" s="81"/>
      <c r="F19" s="81"/>
      <c r="G19" s="81"/>
      <c r="H19" s="77">
        <f t="shared" si="1"/>
        <v>32.284999999999997</v>
      </c>
      <c r="I19" s="81"/>
      <c r="J19" s="81">
        <f>[1]БМК!$K$75</f>
        <v>32.284999999999997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08">
        <f>SUM(C20:G20)</f>
        <v>18054.258000000002</v>
      </c>
      <c r="C20" s="81"/>
      <c r="D20" s="81">
        <f>D21+D22+D23</f>
        <v>17222.486000000001</v>
      </c>
      <c r="E20" s="81">
        <f>E21+E22+E23</f>
        <v>831.77200000000005</v>
      </c>
      <c r="F20" s="81"/>
      <c r="G20" s="81"/>
      <c r="H20" s="77">
        <f t="shared" si="1"/>
        <v>28.032999999999998</v>
      </c>
      <c r="I20" s="81"/>
      <c r="J20" s="81">
        <f>J21+J23+J22</f>
        <v>26.248999999999999</v>
      </c>
      <c r="K20" s="81">
        <f>K21+K22+K23</f>
        <v>1.784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08">
        <f>SUM(C21:G21)</f>
        <v>17222.486000000001</v>
      </c>
      <c r="C21" s="81"/>
      <c r="D21" s="81">
        <f>'[1]ЯкутУ+'!$K$67</f>
        <v>17222.486000000001</v>
      </c>
      <c r="E21" s="81"/>
      <c r="F21" s="81"/>
      <c r="G21" s="81"/>
      <c r="H21" s="77">
        <f t="shared" si="1"/>
        <v>26.248999999999999</v>
      </c>
      <c r="I21" s="81"/>
      <c r="J21" s="81">
        <f>'[1]ЯкутУ+'!$K$72</f>
        <v>26.248999999999999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08">
        <f>SUM(C22:G22)</f>
        <v>559.16600000000005</v>
      </c>
      <c r="C22" s="81"/>
      <c r="D22" s="106"/>
      <c r="E22" s="81">
        <f>[1]ТП_Посьет!$K$68</f>
        <v>559.16600000000005</v>
      </c>
      <c r="F22" s="81"/>
      <c r="G22" s="81"/>
      <c r="H22" s="77"/>
      <c r="I22" s="81"/>
      <c r="J22" s="106"/>
      <c r="K22" s="81">
        <f>[1]ТП_Посьет!$K$75</f>
        <v>1.163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08">
        <f t="shared" si="2"/>
        <v>272.60599999999999</v>
      </c>
      <c r="C23" s="81"/>
      <c r="D23" s="106"/>
      <c r="E23" s="81">
        <f>[1]МТП_Ванино!$K$69</f>
        <v>272.60599999999999</v>
      </c>
      <c r="F23" s="81"/>
      <c r="G23" s="81"/>
      <c r="H23" s="77">
        <f t="shared" ref="H23:H32" si="5">SUM(J23:M23)</f>
        <v>0.621</v>
      </c>
      <c r="I23" s="81"/>
      <c r="J23" s="106"/>
      <c r="K23" s="81">
        <f>[1]МТП_Ванино!$K$74</f>
        <v>0.621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08">
        <f t="shared" si="2"/>
        <v>71.817999999999998</v>
      </c>
      <c r="C24" s="81"/>
      <c r="D24" s="81"/>
      <c r="E24" s="81"/>
      <c r="F24" s="81">
        <f>'[1]ЯкутУ+'!$K$94</f>
        <v>61.98</v>
      </c>
      <c r="G24" s="81">
        <f>'[1]ЯкутУ+'!$K$95</f>
        <v>9.8379999999999992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08">
        <f>SUM(C25:G25)</f>
        <v>33336.521000000001</v>
      </c>
      <c r="C25" s="81"/>
      <c r="D25" s="81">
        <f>SUM(D26:D26)</f>
        <v>20500.947</v>
      </c>
      <c r="E25" s="81">
        <f>SUM(E26:E26)</f>
        <v>10606.687</v>
      </c>
      <c r="F25" s="81">
        <f>SUM(F26:F26)</f>
        <v>2225.4410000000003</v>
      </c>
      <c r="G25" s="81">
        <f>SUM(G26:G26)</f>
        <v>3.4460000000000002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07">
        <f>SUM(C26:G26)</f>
        <v>33336.521000000001</v>
      </c>
      <c r="C26" s="77"/>
      <c r="D26" s="77">
        <f>[1]Междуреч!$K$62+[1]Междуреч!$K$67</f>
        <v>20500.947</v>
      </c>
      <c r="E26" s="77">
        <f>[1]Междуреч!$K$63+[1]Междуреч!$K$68</f>
        <v>10606.687</v>
      </c>
      <c r="F26" s="77">
        <f>[1]Междуреч!$K$64+[1]Междуреч!$K$69</f>
        <v>2225.4410000000003</v>
      </c>
      <c r="G26" s="77">
        <f>[1]Междуреч!$K$65</f>
        <v>3.4460000000000002</v>
      </c>
      <c r="H26" s="77">
        <f t="shared" si="5"/>
        <v>3.7999999999999999E-2</v>
      </c>
      <c r="I26" s="77"/>
      <c r="J26" s="77">
        <f>[1]Междуреч!$K$72</f>
        <v>2E-3</v>
      </c>
      <c r="K26" s="77">
        <f>[2]Междуреч!$F$73</f>
        <v>3.0000000000000001E-3</v>
      </c>
      <c r="L26" s="77">
        <f>[2]Междуреч!$F$74</f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08">
        <f>SUM(C27:G27)</f>
        <v>61711.519</v>
      </c>
      <c r="C27" s="81">
        <f>SUM(C28:C29)</f>
        <v>1009.287</v>
      </c>
      <c r="D27" s="81">
        <f>SUM(D28:D29)</f>
        <v>60364.724000000002</v>
      </c>
      <c r="E27" s="81">
        <f>SUM(E28:E29)</f>
        <v>322.77100000000002</v>
      </c>
      <c r="F27" s="81">
        <f>SUM(F28:F29)</f>
        <v>14.737</v>
      </c>
      <c r="G27" s="81">
        <f>SUM(G28:G29)</f>
        <v>0</v>
      </c>
      <c r="H27" s="77">
        <f t="shared" si="5"/>
        <v>32.502000000000002</v>
      </c>
      <c r="I27" s="81">
        <f>I28+I29</f>
        <v>87.838999999999999</v>
      </c>
      <c r="J27" s="81">
        <f>J28+J29</f>
        <v>32.502000000000002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08">
        <f t="shared" ref="B28:B30" si="6">SUM(C28:G28)</f>
        <v>4948.68</v>
      </c>
      <c r="C28" s="77"/>
      <c r="D28" s="77">
        <f>[1]УралКУЗ!$K$68</f>
        <v>4948.68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08">
        <f t="shared" si="6"/>
        <v>56762.839</v>
      </c>
      <c r="C29" s="77">
        <f>[1]ЧМК!$K$70</f>
        <v>1009.287</v>
      </c>
      <c r="D29" s="77">
        <f>[1]ЧМК!$K$69+[1]ЧМК!$K$72</f>
        <v>55416.044000000002</v>
      </c>
      <c r="E29" s="77">
        <f>[1]ЧМК!$K$73</f>
        <v>322.77100000000002</v>
      </c>
      <c r="F29" s="77">
        <f>[1]ЧМК!$K$71</f>
        <v>14.737</v>
      </c>
      <c r="G29" s="77"/>
      <c r="H29" s="77">
        <f t="shared" si="5"/>
        <v>32.502000000000002</v>
      </c>
      <c r="I29" s="77">
        <f>[1]ЧМК!$K$76</f>
        <v>87.838999999999999</v>
      </c>
      <c r="J29" s="77">
        <f>[1]ЧМК!$K$75</f>
        <v>32.502000000000002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08">
        <f t="shared" si="6"/>
        <v>137.37100000000001</v>
      </c>
      <c r="C30" s="77"/>
      <c r="D30" s="81">
        <f>[1]ЭТПЗ!$K$68</f>
        <v>137.37100000000001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108">
        <f t="shared" ref="B31:B32" si="7">SUM(C31:G31)</f>
        <v>2406.739</v>
      </c>
      <c r="C31" s="77"/>
      <c r="D31" s="81">
        <f>[1]НЫТВА!$K$68</f>
        <v>2406.739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108">
        <f t="shared" si="7"/>
        <v>628.37099999999998</v>
      </c>
      <c r="C32" s="77"/>
      <c r="D32" s="81">
        <f>[1]Вяртсиль!$K$68</f>
        <v>628.37099999999998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1">
        <f>SUM(B9:B32)-B9-B15-B20-B25-B27</f>
        <v>251486.08800000002</v>
      </c>
      <c r="C33" s="82">
        <f>C9+C27</f>
        <v>9207.0550000000003</v>
      </c>
      <c r="D33" s="82">
        <f>D9+D12+D14+D16+D19+D20+D25+D27+D17+D30</f>
        <v>222957.10699999999</v>
      </c>
      <c r="E33" s="82">
        <f>E12+E25+E27+E20+E15</f>
        <v>11995.805</v>
      </c>
      <c r="F33" s="82">
        <f>F9+F13+F24+F25+F15</f>
        <v>4252.2889999999998</v>
      </c>
      <c r="G33" s="82">
        <f>G13+G24+G25</f>
        <v>13.283999999999999</v>
      </c>
      <c r="H33" s="82">
        <f>H9+H12+H13+H14+H16+H19+H21+H24+H25+H27+H30</f>
        <v>172.958</v>
      </c>
      <c r="I33" s="82">
        <f>I9+I27</f>
        <v>102.18599999999999</v>
      </c>
      <c r="J33" s="82">
        <f>J16+J19+J21+J25+J27+J30</f>
        <v>172.958</v>
      </c>
      <c r="K33" s="82">
        <f>K20</f>
        <v>1.784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2020-08-18T06:02:14Z</dcterms:modified>
</cp:coreProperties>
</file>